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фінансові питання\5. бюжет 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I208" i="7" l="1"/>
  <c r="J208" i="7"/>
  <c r="I215" i="7"/>
  <c r="I192" i="7"/>
  <c r="I238" i="7"/>
  <c r="H154" i="7"/>
  <c r="I88" i="7"/>
  <c r="I230" i="7"/>
  <c r="I226" i="7"/>
  <c r="I223" i="7"/>
  <c r="I219" i="7"/>
  <c r="G219" i="7"/>
  <c r="I198" i="7"/>
  <c r="J48" i="7"/>
  <c r="H257" i="7"/>
  <c r="J226" i="7"/>
  <c r="J84" i="7"/>
  <c r="H205" i="7"/>
  <c r="G230" i="7"/>
  <c r="G223" i="7"/>
  <c r="I194" i="7"/>
  <c r="I245" i="7"/>
  <c r="I36" i="7"/>
  <c r="H228" i="7"/>
  <c r="G245" i="7"/>
  <c r="J36" i="7"/>
  <c r="J15" i="7"/>
  <c r="H95" i="7"/>
  <c r="J223" i="7"/>
  <c r="J194" i="7"/>
  <c r="G257" i="7"/>
  <c r="I239" i="7"/>
  <c r="I222" i="7"/>
  <c r="I199" i="7"/>
  <c r="I224" i="7"/>
  <c r="H108" i="7"/>
  <c r="G108" i="7"/>
  <c r="H84" i="7"/>
  <c r="G84" i="7"/>
  <c r="G239" i="7"/>
  <c r="I236" i="7"/>
  <c r="H211" i="7"/>
  <c r="I196" i="7"/>
  <c r="G196" i="7"/>
  <c r="H168" i="7"/>
  <c r="H35" i="7"/>
  <c r="I203" i="7"/>
  <c r="J203" i="7"/>
  <c r="H213" i="7"/>
  <c r="I244" i="7"/>
  <c r="I29" i="7"/>
  <c r="J29" i="7"/>
  <c r="H126" i="7"/>
  <c r="G222" i="7"/>
  <c r="H88" i="7"/>
  <c r="G88" i="7"/>
  <c r="H134" i="7"/>
  <c r="G134" i="7"/>
  <c r="H48" i="7"/>
  <c r="H29" i="7"/>
  <c r="I41" i="7"/>
  <c r="H41" i="7"/>
  <c r="G41" i="7"/>
  <c r="G205" i="7"/>
  <c r="H229" i="7"/>
  <c r="H208" i="7"/>
  <c r="I225" i="7"/>
  <c r="J225" i="7"/>
  <c r="G228" i="7"/>
  <c r="G184" i="7"/>
  <c r="H156" i="7"/>
  <c r="I251" i="7"/>
  <c r="J251" i="7"/>
  <c r="H79" i="7"/>
  <c r="H71" i="7"/>
  <c r="G71" i="7"/>
  <c r="H210" i="7"/>
  <c r="G210" i="7"/>
  <c r="J263" i="7"/>
  <c r="G263" i="7"/>
  <c r="H262" i="7"/>
  <c r="I235" i="7"/>
  <c r="G235" i="7"/>
  <c r="I217" i="7"/>
  <c r="G217" i="7"/>
  <c r="I80" i="7"/>
  <c r="I214" i="7"/>
  <c r="G214" i="7"/>
  <c r="G213" i="7"/>
  <c r="H209" i="7"/>
  <c r="H192" i="7"/>
  <c r="H172" i="7"/>
  <c r="H155" i="7"/>
  <c r="H151" i="7"/>
  <c r="G151" i="7"/>
  <c r="H152" i="7"/>
  <c r="H150" i="7"/>
  <c r="G150" i="7"/>
  <c r="J257" i="7"/>
  <c r="J207" i="7"/>
  <c r="G126" i="7"/>
  <c r="H120" i="7"/>
  <c r="J118" i="7"/>
  <c r="J111" i="7"/>
  <c r="I118" i="7"/>
  <c r="H116" i="7"/>
  <c r="G116" i="7"/>
  <c r="H118" i="7"/>
  <c r="G118" i="7"/>
  <c r="H113" i="7"/>
  <c r="H112" i="7"/>
  <c r="G112" i="7"/>
  <c r="G229" i="7"/>
  <c r="H106" i="7"/>
  <c r="G106" i="7"/>
  <c r="G95" i="7"/>
  <c r="J22" i="7"/>
  <c r="J197" i="7"/>
  <c r="G197"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235" i="7"/>
  <c r="G78" i="7"/>
  <c r="J258" i="7"/>
  <c r="G77" i="7"/>
  <c r="H241" i="7"/>
  <c r="J245" i="7"/>
  <c r="J248" i="7"/>
  <c r="G248" i="7"/>
  <c r="G87" i="7"/>
  <c r="J237" i="7"/>
  <c r="G237" i="7"/>
  <c r="G35" i="7"/>
  <c r="G199" i="7"/>
  <c r="G225" i="7"/>
  <c r="H75" i="7"/>
  <c r="G75" i="7"/>
  <c r="I48" i="7"/>
  <c r="G48" i="7"/>
  <c r="I46" i="7"/>
  <c r="G46" i="7"/>
  <c r="I47" i="7"/>
  <c r="G47" i="7"/>
  <c r="I221" i="7"/>
  <c r="G221" i="7"/>
  <c r="G209" i="7"/>
  <c r="H100" i="7"/>
  <c r="G100" i="7"/>
  <c r="J228" i="7"/>
  <c r="J260" i="7"/>
  <c r="G240"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06" i="7"/>
  <c r="G23" i="7"/>
  <c r="H146" i="7"/>
  <c r="G146" i="7"/>
  <c r="G90" i="7"/>
  <c r="J221" i="7"/>
  <c r="J236" i="7"/>
  <c r="J219" i="7"/>
  <c r="H74" i="7"/>
  <c r="G74" i="7"/>
  <c r="J224" i="7"/>
  <c r="J199" i="7"/>
  <c r="J80" i="7"/>
  <c r="I241" i="7"/>
  <c r="G241" i="7"/>
  <c r="G29" i="7"/>
  <c r="J214" i="7"/>
  <c r="G155" i="7"/>
  <c r="J88" i="7"/>
  <c r="H255" i="7"/>
  <c r="G255" i="7"/>
  <c r="J196" i="7"/>
  <c r="I170" i="7"/>
  <c r="G170" i="7"/>
  <c r="J168" i="7"/>
  <c r="J217" i="7"/>
  <c r="G79" i="7"/>
  <c r="J222" i="7"/>
  <c r="H80" i="7"/>
  <c r="G80" i="7"/>
  <c r="H111" i="7"/>
  <c r="G111" i="7"/>
  <c r="G152" i="7"/>
  <c r="G251" i="7"/>
  <c r="G198" i="7"/>
  <c r="H159" i="7"/>
  <c r="G159" i="7"/>
  <c r="J198" i="7"/>
  <c r="G194" i="7"/>
  <c r="J241" i="7"/>
  <c r="I15" i="7"/>
  <c r="G15" i="7"/>
  <c r="J230" i="7"/>
  <c r="G226" i="7"/>
  <c r="G208" i="7"/>
  <c r="H268" i="7"/>
  <c r="I172" i="7"/>
  <c r="G172" i="7"/>
  <c r="I268" i="7"/>
  <c r="G268" i="7"/>
  <c r="G215" i="7"/>
  <c r="G192" i="7"/>
  <c r="J215" i="7"/>
  <c r="J192" i="7"/>
  <c r="J268"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<sst xmlns="http://schemas.openxmlformats.org/spreadsheetml/2006/main" count="1214" uniqueCount="665">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</sst>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G206" activePane="bottomRight" state="frozen"/>
      <selection activeCell="A12" sqref="A12"/>
      <selection pane="topRight" activeCell="F12" sqref="F12"/>
      <selection pane="bottomLeft" activeCell="A15" sqref="A15"/>
      <selection pane="bottomRight" activeCell="I209" sqref="I209"/>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12599600</v>
      </c>
      <c r="H15" s="30">
        <f>H18+H23+H24+H25+H27+H29+H31+H32+H33+H34+H35+H36+H37+H38+H39+H40+H41+H44+H48+H30</f>
        <v>11174282</v>
      </c>
      <c r="I15" s="30">
        <f>I18+I23+I24+I25+I27+I29+I31+I32+I33+I34+I35+I36+I37+I38+I39+I40+I41+I44+I48+I45+I22</f>
        <v>1425318</v>
      </c>
      <c r="J15" s="113">
        <f>J18+J23+J24+J25+J27+J29+J31+J32+J33+J34+J35+J36+J37+J38+J39+J40+J41+J44+J48+J22</f>
        <v>1110318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2175850</v>
      </c>
      <c r="H36" s="27">
        <f>1500000+403519+91900+30000+126400+31</f>
        <v>2151850</v>
      </c>
      <c r="I36" s="27">
        <f>39200-15200</f>
        <v>24000</v>
      </c>
      <c r="J36" s="49">
        <f>I36</f>
        <v>24000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hidden="1" customHeight="1" x14ac:dyDescent="0.2">
      <c r="A44" s="25" t="s">
        <v>279</v>
      </c>
      <c r="B44" s="7" t="s">
        <v>282</v>
      </c>
      <c r="C44" s="7" t="s">
        <v>284</v>
      </c>
      <c r="D44" s="13" t="s">
        <v>286</v>
      </c>
      <c r="E44" s="176"/>
      <c r="F44" s="170" t="s">
        <v>513</v>
      </c>
      <c r="G44" s="66">
        <f t="shared" si="0"/>
        <v>0</v>
      </c>
      <c r="H44" s="27"/>
      <c r="I44" s="27"/>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2930300</v>
      </c>
      <c r="H48" s="3">
        <f>3722300-200000-700000-380000</f>
        <v>2442300</v>
      </c>
      <c r="I48" s="3">
        <f>J48</f>
        <v>488000</v>
      </c>
      <c r="J48" s="48">
        <f>700000-212000</f>
        <v>488000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225070</v>
      </c>
      <c r="H74" s="3">
        <f>H75+H79</f>
        <v>225070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140000</v>
      </c>
      <c r="H79" s="27">
        <f>200000-60000</f>
        <v>140000</v>
      </c>
      <c r="I79" s="27"/>
      <c r="J79" s="49"/>
    </row>
    <row r="80" spans="1:10" ht="56.25" x14ac:dyDescent="0.35">
      <c r="A80" s="53" t="s">
        <v>138</v>
      </c>
      <c r="B80" s="36"/>
      <c r="C80" s="36"/>
      <c r="D80" s="29" t="s">
        <v>20</v>
      </c>
      <c r="E80" s="97"/>
      <c r="F80" s="71"/>
      <c r="G80" s="65">
        <f>H80+I80</f>
        <v>43071491</v>
      </c>
      <c r="H80" s="5">
        <f>SUM(H84:H110)</f>
        <v>32955591</v>
      </c>
      <c r="I80" s="5">
        <f>I91+I93+I102+I83+I109+I84+I85+I86+I87+I88+I110</f>
        <v>10115900</v>
      </c>
      <c r="J80" s="54">
        <f>J91+J93+J102+J83+J109+J84+J85+J86+J87+J88+J110</f>
        <v>5224900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16181831</v>
      </c>
      <c r="H84" s="2">
        <f>9302911-237680-4000-124700-27000+92500+49000+5700</f>
        <v>9056731</v>
      </c>
      <c r="I84" s="2">
        <v>7125100</v>
      </c>
      <c r="J84" s="51">
        <f>I84-4891000</f>
        <v>2234100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20101080</v>
      </c>
      <c r="H88" s="2">
        <f>14054800-491600+4039000-156000+515380-756300+33000-360000+232000</f>
        <v>17110280</v>
      </c>
      <c r="I88" s="2">
        <f>400000+668200+491600+156000+370300+90700+38100-9700-5000+790600</f>
        <v>2990800</v>
      </c>
      <c r="J88" s="51">
        <f>I88</f>
        <v>2990800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3100000</v>
      </c>
      <c r="H95" s="8">
        <f>2500000+50000+250000+300000</f>
        <v>3100000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4660000</v>
      </c>
      <c r="H150" s="5">
        <f>H152+H153+H154+H155+H156</f>
        <v>4660000</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4040000</v>
      </c>
      <c r="H151" s="2">
        <f>H154+H155+H156+H157</f>
        <v>4040000</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3768024</v>
      </c>
      <c r="H154" s="8">
        <f>2740000+208000+230000+300000+200000+90000+24</f>
        <v>3768024</v>
      </c>
      <c r="I154" s="8"/>
      <c r="J154" s="50"/>
    </row>
    <row r="155" spans="1:10" ht="55.9" customHeight="1"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585036913</v>
      </c>
      <c r="H172" s="2">
        <f>SUM(H173:H207)</f>
        <v>182328401</v>
      </c>
      <c r="I172" s="2">
        <f>SUM(I173:I207)</f>
        <v>402708512</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550220505</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370202104</v>
      </c>
      <c r="J192" s="65">
        <f>J194+J198+J201+J203+J207+J208+J209+J210+J211+J212+J214+J215+J217+J219+J221+J222+J223+J224+J226+J228+J230+J234+J235+J236+J238+J213+J240+J206+J199+J216+J204+J196+J225+J237+J218+J197+J193</f>
        <v>270232516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565005</v>
      </c>
      <c r="H198" s="2"/>
      <c r="I198" s="2">
        <f>620000-52+250000-75343-229600</f>
        <v>565005</v>
      </c>
      <c r="J198" s="51">
        <f t="shared" si="3"/>
        <v>565005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f>500000</f>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42177500</v>
      </c>
      <c r="H208" s="134">
        <f>32288974+20000+2800000-150000-150000+5000000-100000</f>
        <v>39708974</v>
      </c>
      <c r="I208" s="134">
        <f>6226691+150000-79100+128886-108886-621700-3277400+50035</f>
        <v>2468526</v>
      </c>
      <c r="J208" s="135">
        <f>I208</f>
        <v>2468526</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3720200</v>
      </c>
      <c r="H215" s="2"/>
      <c r="I215" s="2">
        <f>70000+1488000+2215835-3600-50035</f>
        <v>3720200</v>
      </c>
      <c r="J215" s="51">
        <f t="shared" si="5"/>
        <v>3720200</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31487883</v>
      </c>
      <c r="H219" s="2"/>
      <c r="I219" s="2">
        <f>35591061-970000+600000-1088599-233120-330000-500000-218450+22491-11000+80500-1455000</f>
        <v>31487883</v>
      </c>
      <c r="J219" s="51">
        <f t="shared" si="5"/>
        <v>31487883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11375802</v>
      </c>
      <c r="H223" s="2"/>
      <c r="I223" s="2">
        <f>8464390+550000+2950000-5590+4300000-4300000-12898-570100</f>
        <v>11375802</v>
      </c>
      <c r="J223" s="51">
        <f t="shared" ref="J223:J231" si="6">I223</f>
        <v>11375802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96734193</v>
      </c>
      <c r="H226" s="2"/>
      <c r="I226" s="8">
        <f>104019493-7285300</f>
        <v>96734193</v>
      </c>
      <c r="J226" s="51">
        <f>I226-67909411</f>
        <v>28824782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17456534</v>
      </c>
      <c r="H230" s="8"/>
      <c r="I230" s="21">
        <f>16622139-2169600-29884+10000000+322679-5398200-600000-20000-1270600</f>
        <v>17456534</v>
      </c>
      <c r="J230" s="57">
        <f t="shared" si="6"/>
        <v>17456534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1039500</v>
      </c>
      <c r="H238" s="2"/>
      <c r="I238" s="2">
        <f>1039500</f>
        <v>1039500</v>
      </c>
      <c r="J238" s="51">
        <f>I238</f>
        <v>1039500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f>700000</f>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6230331</v>
      </c>
      <c r="H255" s="90">
        <f>SUM(H256:H267)</f>
        <v>3570310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2200000</v>
      </c>
      <c r="H257" s="102">
        <f>2100000-350000+1100000+900000-1900000</f>
        <v>1850000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660636219</v>
      </c>
      <c r="H268" s="61">
        <f>H15+H71+H80+H111+H146+H150+H158+H169+H192+H241+H255</f>
        <v>268522176</v>
      </c>
      <c r="I268" s="61">
        <f>I15+I71+I80+I111+I146+I150+I158+I169+I192+I241+I255</f>
        <v>392114043</v>
      </c>
      <c r="J268" s="62">
        <f>J15+J80+J111+J169+J192+J241+J255+J158++J146</f>
        <v>286938455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2021-12-13T14:01:49Z</cp:lastPrinted>
  <dcterms:created xsi:type="dcterms:W3CDTF">2016-01-05T10:54:52Z</dcterms:created>
  <dcterms:modified xsi:type="dcterms:W3CDTF">2021-12-15T12:09:07Z</dcterms:modified>
</cp:coreProperties>
</file>